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2\POAI 2022\"/>
    </mc:Choice>
  </mc:AlternateContent>
  <bookViews>
    <workbookView xWindow="0" yWindow="0" windowWidth="24000" windowHeight="8730"/>
  </bookViews>
  <sheets>
    <sheet name="4 Trimestre 2022  " sheetId="1" r:id="rId1"/>
  </sheets>
  <externalReferences>
    <externalReference r:id="rId2"/>
  </externalReferences>
  <definedNames>
    <definedName name="Print_Titles_0" localSheetId="0">#REF!</definedName>
    <definedName name="Print_Titles_0_0" localSheetId="0">#REF!</definedName>
    <definedName name="Print_Titles_0_0_0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J55" i="1"/>
  <c r="I55" i="1"/>
  <c r="I56" i="1" s="1"/>
  <c r="I53" i="1"/>
  <c r="H53" i="1"/>
  <c r="H56" i="1" s="1"/>
  <c r="G53" i="1"/>
  <c r="J52" i="1"/>
  <c r="I52" i="1"/>
  <c r="J51" i="1"/>
  <c r="I51" i="1"/>
  <c r="H48" i="1"/>
  <c r="J48" i="1" s="1"/>
  <c r="G48" i="1"/>
  <c r="J47" i="1"/>
  <c r="I47" i="1"/>
  <c r="J46" i="1"/>
  <c r="I46" i="1"/>
  <c r="J45" i="1"/>
  <c r="I45" i="1"/>
  <c r="I48" i="1" s="1"/>
  <c r="H42" i="1"/>
  <c r="J42" i="1" s="1"/>
  <c r="G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I42" i="1" s="1"/>
  <c r="I27" i="1"/>
  <c r="H27" i="1"/>
  <c r="G27" i="1"/>
  <c r="G28" i="1" s="1"/>
  <c r="M26" i="1"/>
  <c r="J26" i="1"/>
  <c r="I26" i="1"/>
  <c r="J25" i="1"/>
  <c r="I25" i="1"/>
  <c r="G24" i="1"/>
  <c r="I23" i="1"/>
  <c r="I22" i="1"/>
  <c r="J21" i="1"/>
  <c r="I21" i="1"/>
  <c r="J20" i="1"/>
  <c r="I20" i="1"/>
  <c r="J19" i="1"/>
  <c r="I19" i="1"/>
  <c r="J18" i="1"/>
  <c r="I18" i="1"/>
  <c r="I17" i="1"/>
  <c r="J16" i="1"/>
  <c r="I16" i="1"/>
  <c r="J15" i="1"/>
  <c r="I15" i="1"/>
  <c r="J14" i="1"/>
  <c r="I14" i="1"/>
  <c r="J13" i="1"/>
  <c r="I13" i="1"/>
  <c r="I12" i="1"/>
  <c r="J11" i="1"/>
  <c r="I11" i="1"/>
  <c r="J10" i="1"/>
  <c r="I10" i="1"/>
  <c r="J9" i="1"/>
  <c r="I9" i="1"/>
  <c r="J8" i="1"/>
  <c r="I8" i="1"/>
  <c r="J7" i="1"/>
  <c r="H7" i="1"/>
  <c r="I7" i="1" s="1"/>
  <c r="J6" i="1"/>
  <c r="I6" i="1"/>
  <c r="J56" i="1" l="1"/>
  <c r="G58" i="1"/>
  <c r="H28" i="1"/>
  <c r="J28" i="1" s="1"/>
  <c r="I24" i="1"/>
  <c r="I28" i="1"/>
  <c r="I58" i="1"/>
  <c r="J27" i="1"/>
  <c r="J53" i="1"/>
  <c r="H24" i="1"/>
  <c r="J24" i="1" s="1"/>
  <c r="H58" i="1" l="1"/>
  <c r="J58" i="1" s="1"/>
</calcChain>
</file>

<file path=xl/comments1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======
ID#AAAAqY7iuHA
Adriana Yadira Moreno Chacón    (2022-04-18 16:05:54)
No registra movimientos presupuestales, no se solicita seguimiento</t>
        </r>
      </text>
    </comment>
  </commentList>
</comments>
</file>

<file path=xl/sharedStrings.xml><?xml version="1.0" encoding="utf-8"?>
<sst xmlns="http://schemas.openxmlformats.org/spreadsheetml/2006/main" count="210" uniqueCount="113">
  <si>
    <t>UNIVERSIDAD DE LOS LLANOS</t>
  </si>
  <si>
    <t>OFICINA DE PLANEACIÓN</t>
  </si>
  <si>
    <t xml:space="preserve">PLAN   OPERATIVO    ANUAL    DE   INVERSIÓN    VIGENCIA   2022 </t>
  </si>
  <si>
    <t>FICHA BPUNI</t>
  </si>
  <si>
    <t>NOMBRE PROPONENTE</t>
  </si>
  <si>
    <t>NOMBRE DEL PROYECTO</t>
  </si>
  <si>
    <t xml:space="preserve">TIPO </t>
  </si>
  <si>
    <t xml:space="preserve">FUENTE DE FINANCIACIÓN </t>
  </si>
  <si>
    <t xml:space="preserve">VALOR PROYECTADO </t>
  </si>
  <si>
    <t xml:space="preserve">EJECUTADO R.P </t>
  </si>
  <si>
    <t>SALDO</t>
  </si>
  <si>
    <t>% EJECUTADO</t>
  </si>
  <si>
    <t>VIAC 01 2910 2021</t>
  </si>
  <si>
    <t>Vicerrectoría Académica</t>
  </si>
  <si>
    <t>Apoyo a la formación de alto nivel y fortalecimiento de las competencias de los docentes de la Universidad de los Llanos</t>
  </si>
  <si>
    <t>POAI</t>
  </si>
  <si>
    <t>Estampilla "Universidad de los Llanos"</t>
  </si>
  <si>
    <t>VIAC 02 2910 2021</t>
  </si>
  <si>
    <t>Fortalecer los procesos de aseguramiento de la calidad en la Universidad de los Llanos</t>
  </si>
  <si>
    <t>VIARE 02 0511 2021</t>
  </si>
  <si>
    <t>Vicerrectoría de Recursos</t>
  </si>
  <si>
    <t>Gestión integral de la comunicación como proceso estratégico para la visibilización e impacto de la Universidad de los Llanos en la región de la Orinoquia</t>
  </si>
  <si>
    <t>VIAC 03 0511 2021</t>
  </si>
  <si>
    <t>Desarrollo de la investigación, tecnología e innovación para la generación de una productividad científica con visibilidad e impacto en la Universidad de los Llanos</t>
  </si>
  <si>
    <t>VIAC 04 0511 2021</t>
  </si>
  <si>
    <t xml:space="preserve">Interacción de la universidad con el entorno mediante los diferentes campos de proyección social, aportando al desarrollo de la Orinoquia. </t>
  </si>
  <si>
    <t>FCHE 04 0511 2021</t>
  </si>
  <si>
    <t xml:space="preserve">Facultad de Ciencias Humanas y de la Educación </t>
  </si>
  <si>
    <t>Consolidación de la calidad académica  a través del  desarrollo de competencias comunicativas en un segundo idioma, Universidad de los Llanos</t>
  </si>
  <si>
    <t xml:space="preserve">VIAC 05 0811 2021 </t>
  </si>
  <si>
    <t>Elaboración de documento maestro de condiciones para la creación de nuevos programas de la Universidad de los Llanos</t>
  </si>
  <si>
    <t>VIAC 06 0811 2021</t>
  </si>
  <si>
    <t>Internacionalización del currículo en programas académicos para fortalecer la visibilidad nacional e internacional de la Universidad de los Llanos</t>
  </si>
  <si>
    <t>BIB 06 0811 2021</t>
  </si>
  <si>
    <t>Biblioteca</t>
  </si>
  <si>
    <t>Adquisición de recursos bibliográficos para el desarrollo de actividades formativas e investigativas en la Universidad de los Llanos</t>
  </si>
  <si>
    <t>VIAC 07 0811 2021</t>
  </si>
  <si>
    <t>Fortalecimiento del sistema de laboratorios como apoyo al desarrollo de las funciones misionales de la Universidad de los Llanos</t>
  </si>
  <si>
    <t xml:space="preserve">VIAC 08 0911 2021 </t>
  </si>
  <si>
    <t>Fortalecimiento tecnológico como apoyo a la oferta e innovación académica de la Universidad de los Llanos</t>
  </si>
  <si>
    <t>VIARE 03 0911 2021</t>
  </si>
  <si>
    <t>Dotación de equipos para los laboratorios básicos y especializados de la Universidad de los Llanos</t>
  </si>
  <si>
    <t>PLAN 12 0911 2021</t>
  </si>
  <si>
    <t xml:space="preserve">Planeación </t>
  </si>
  <si>
    <t>Gestión y aseguramiento de las condiciones medioambientales de las diferentes sedes y unidades rurales de la Universidad de los Llanos</t>
  </si>
  <si>
    <t>SIST 01 0911 2021</t>
  </si>
  <si>
    <t xml:space="preserve">Sistemas </t>
  </si>
  <si>
    <t>Adquisición  de herramientas tic para el fortalecimiento  de las funciones misionales y administrativas de la Universidad de los Llanos</t>
  </si>
  <si>
    <t>BU 01 1011 2021</t>
  </si>
  <si>
    <t xml:space="preserve">Bienestar </t>
  </si>
  <si>
    <t>Promover estrategias que mejoren  la calidad de vida de la comunidad de la Universidad de los Llanos</t>
  </si>
  <si>
    <t>VIARE 04 1011 2021</t>
  </si>
  <si>
    <t>Implementación de un sistema de costeo académico en la Universidad de los Llanos (Fase I)</t>
  </si>
  <si>
    <t>FCS 02 1211 2021</t>
  </si>
  <si>
    <t>Facultad de Ciencias de la Salud</t>
  </si>
  <si>
    <t>Mejoramiento de la infraestructura fisica y dotación  para el laboratorio simulación y desarrollo de habilidades farmacéuticas facultad de Ciencias de la Salud.</t>
  </si>
  <si>
    <t>VIAC 09 1211 2021</t>
  </si>
  <si>
    <t>Oferta de dos programas profesionales de la universidad de los llanos, en la modalidad a distancia tradicional, en tres departamentos de la orinoquía colombiana (Fase II)</t>
  </si>
  <si>
    <t>TOTAL PROYECTOS ESTAMPILLA "UNIVERSIDAD DE LOS LLANOS" POAI 2022</t>
  </si>
  <si>
    <t xml:space="preserve">PGN </t>
  </si>
  <si>
    <t xml:space="preserve">Estampilla Nacional </t>
  </si>
  <si>
    <t>TOTAL PROYECTOS OTRAS FUENTES POAI 2022</t>
  </si>
  <si>
    <t>TOTAL POAI 2022</t>
  </si>
  <si>
    <t>PLAN DE FOMENTO A LA CALIDAD 2022</t>
  </si>
  <si>
    <t>VIAC 02 2604 2022</t>
  </si>
  <si>
    <t>Implementación de escenarios para la apropiación social del conocimiento en el campus Restrepo, de la Universidad de los Llanos (fase I)</t>
  </si>
  <si>
    <t>Adicionado</t>
  </si>
  <si>
    <t>PFC 2022</t>
  </si>
  <si>
    <t>FCHE 01 1605 2022</t>
  </si>
  <si>
    <t>Facultad de Ciencias Humanas y de la Educación</t>
  </si>
  <si>
    <t>Dotación del laboratorio de fisiología del esfuerzo y  gimnasio de fuerza de la universidad de los Llanos.</t>
  </si>
  <si>
    <t>BU 01 2604 2022</t>
  </si>
  <si>
    <t>Bienestar</t>
  </si>
  <si>
    <t>Fortalecer las condiciones de bienestar a través de la dotación de espacios dedicados a la integración de la comunidad de la Universidad de los Llanos</t>
  </si>
  <si>
    <t>VIAC 03 2604 2022</t>
  </si>
  <si>
    <t>Ampliación de la capacidad tecnológica para el acceso de la comunidad universitaria  a la plataforma virtual de aprendizaje de la Universidad de los Llanos</t>
  </si>
  <si>
    <t>FCBI 01 2604 2022</t>
  </si>
  <si>
    <t>Facultad de Ciencias Básicas e Ingienerias</t>
  </si>
  <si>
    <t>Mejoramiento de la infraestructura física y dotación del centro de óptica de la Universidad de los Llanos</t>
  </si>
  <si>
    <t>PLAN 01 2604 2022</t>
  </si>
  <si>
    <t>Planeación</t>
  </si>
  <si>
    <t>Mejoramiento del sistema eléctrico del comedor universitario y adquisición de grúa para el mantenimiento de las instalaciones de la Universidad de los Llanos</t>
  </si>
  <si>
    <t>FCARN 08 1111 2021</t>
  </si>
  <si>
    <t>Facultad de Ciencias Agropecuarias y Recursos Natuarales</t>
  </si>
  <si>
    <t>Mejoramiento de infraestructura física, para el instituto de acuicultura y pesca de la Universidad de los Llanos - sede Barcelona</t>
  </si>
  <si>
    <t>PLAN 13 0911 2021</t>
  </si>
  <si>
    <t>Mejoramiento de los espacios académico-administrativos de la Universidad de Llanos</t>
  </si>
  <si>
    <t>FCARN 09 1211 2021</t>
  </si>
  <si>
    <t>Mejoramiento de la infraestructura física y dotación de las unidades rurales experimentales de la Universidad de los Llanos (Fase I)</t>
  </si>
  <si>
    <t>SIST 01 2604 2022</t>
  </si>
  <si>
    <t>Sistemas</t>
  </si>
  <si>
    <t>Consultoría para la elaboración del plan estratégico de las tecnologías de la información y las comunicaciones (PETI) de la Universidad de los Llanos.</t>
  </si>
  <si>
    <t>FCBI 02 2604 2022</t>
  </si>
  <si>
    <t>Fortalecimiento de los procesos técnicos e investigativos del centro de calidad de aguas de la Universidad de los Llanos</t>
  </si>
  <si>
    <t>TOTAL PLAN DE FOMENTO A LA CALIDAD 2022</t>
  </si>
  <si>
    <t xml:space="preserve"> PROYECTOS ADICIONADOS EXCEDENTES CREE</t>
  </si>
  <si>
    <t>Excedentes CREE</t>
  </si>
  <si>
    <t>VIAC 01 0905 2022</t>
  </si>
  <si>
    <t>Ampliación de planta docente de la Universidad de los Llanos</t>
  </si>
  <si>
    <t>VIARE 01 1807 2022</t>
  </si>
  <si>
    <t>Adquisición de vehículos para el desarrollo de los procesos académicos administrativos de la Universidad de los Llanos</t>
  </si>
  <si>
    <t>TOTAL EXCEDENTES CREE</t>
  </si>
  <si>
    <t xml:space="preserve"> PROYECTOS ADICIONADOS ESTAMPILLA "UNIVERSIDAD DE LOS LLANOS" </t>
  </si>
  <si>
    <t>PLAN 02 2507 2022</t>
  </si>
  <si>
    <t xml:space="preserve">
Estudios técnicos, diseños y trámites de licenciamiento del urbanismo del campus Barcelona de la Universidad de los Llanos
</t>
  </si>
  <si>
    <t>PLAN 03 3108 2022</t>
  </si>
  <si>
    <t>Estudio de rediseño de la arquitectura institucional de la Universidad de los Llanos</t>
  </si>
  <si>
    <t xml:space="preserve">TOTAL ADICIONADOS ESTAMPILLA "UNIVERSIDAD DE LOS LLANOS" </t>
  </si>
  <si>
    <t>PGN</t>
  </si>
  <si>
    <t>TOTAL ADICIONADOS PGN</t>
  </si>
  <si>
    <t xml:space="preserve"> PROYECTOS ADICIONADOS ESTAMPILLA UNIVERSIDAD NACIONAL </t>
  </si>
  <si>
    <t xml:space="preserve">TOTALES POAI - ADICIONADOS ESTAMPILLA "UNIVERSIDAD DE LOS LLANOS" - CREE - PFC 2022 - PGN </t>
  </si>
  <si>
    <t>Nota: La información reportada en en la columna valor ejecutado, es suministrada por la División Financiera a traves de la ejecución presupuestal del mes de diciembre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</si>
</sst>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8" formatCode="&quot;$&quot;\ #,##0.00;[Red]\-&quot;$&quot;\ #,##0.00"/>
    <numFmt numFmtId="164" formatCode="&quot;$&quot;#,##0"/>
    <numFmt numFmtId="165" formatCode="&quot;$&quot;\ #,##0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1" fillId="0" borderId="0" xfId="0" applyNumberFormat="1" applyFont="1" applyAlignment="1">
      <alignment vertical="center"/>
    </xf>
    <xf numFmtId="0" fontId="0" fillId="0" borderId="0" xfId="0" applyFont="1" applyAlignment="1"/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6" fontId="6" fillId="4" borderId="5" xfId="0" applyNumberFormat="1" applyFont="1" applyFill="1" applyBorder="1" applyAlignment="1">
      <alignment horizontal="center" vertical="center"/>
    </xf>
    <xf numFmtId="6" fontId="6" fillId="5" borderId="5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6" fontId="6" fillId="3" borderId="5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6" fontId="6" fillId="0" borderId="6" xfId="0" applyNumberFormat="1" applyFont="1" applyBorder="1" applyAlignment="1">
      <alignment horizontal="center" vertical="center"/>
    </xf>
    <xf numFmtId="6" fontId="6" fillId="3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8" fontId="6" fillId="3" borderId="6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/>
    </xf>
    <xf numFmtId="8" fontId="6" fillId="6" borderId="5" xfId="0" applyNumberFormat="1" applyFont="1" applyFill="1" applyBorder="1" applyAlignment="1">
      <alignment horizontal="center" vertical="center" wrapText="1"/>
    </xf>
    <xf numFmtId="6" fontId="6" fillId="6" borderId="5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vertical="center"/>
    </xf>
    <xf numFmtId="10" fontId="8" fillId="2" borderId="3" xfId="0" applyNumberFormat="1" applyFont="1" applyFill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4" xfId="0" applyFont="1" applyBorder="1"/>
    <xf numFmtId="165" fontId="7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0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123825</xdr:rowOff>
    </xdr:from>
    <xdr:ext cx="2171700" cy="714375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23825"/>
          <a:ext cx="2171700" cy="7143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EJECUCI&#211;N%20POAI%202022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rimestre 2022"/>
      <sheetName val="2 Trimestre 2022 "/>
      <sheetName val="SEPTIEMBRE "/>
      <sheetName val="3 Trimestre 2022 "/>
      <sheetName val="4 Trimestre 2022  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0D9"/>
  </sheetPr>
  <dimension ref="A2:AD1000"/>
  <sheetViews>
    <sheetView showGridLines="0" tabSelected="1" workbookViewId="0">
      <pane ySplit="5" topLeftCell="A51" activePane="bottomLeft" state="frozen"/>
      <selection pane="bottomLeft" activeCell="B7" sqref="B7"/>
    </sheetView>
  </sheetViews>
  <sheetFormatPr baseColWidth="10" defaultColWidth="14.42578125" defaultRowHeight="15" customHeight="1" x14ac:dyDescent="0.25"/>
  <cols>
    <col min="1" max="1" width="3.7109375" style="5" customWidth="1"/>
    <col min="2" max="2" width="17.42578125" style="5" customWidth="1"/>
    <col min="3" max="3" width="16" style="5" hidden="1" customWidth="1"/>
    <col min="4" max="4" width="32.7109375" style="5" customWidth="1"/>
    <col min="5" max="5" width="11.42578125" style="5" hidden="1" customWidth="1"/>
    <col min="6" max="6" width="16.140625" style="5" customWidth="1"/>
    <col min="7" max="7" width="16" style="5" customWidth="1"/>
    <col min="8" max="8" width="16.140625" style="5" customWidth="1"/>
    <col min="9" max="9" width="16" style="5" customWidth="1"/>
    <col min="10" max="10" width="15.42578125" style="5" customWidth="1"/>
    <col min="11" max="12" width="3.7109375" style="5" customWidth="1"/>
    <col min="13" max="13" width="16" style="5" customWidth="1"/>
    <col min="14" max="14" width="3.7109375" style="5" customWidth="1"/>
    <col min="15" max="17" width="3.42578125" style="5" customWidth="1"/>
    <col min="18" max="30" width="9.140625" style="5" customWidth="1"/>
    <col min="31" max="16384" width="14.42578125" style="5"/>
  </cols>
  <sheetData>
    <row r="2" spans="1:30" ht="21" customHeight="1" x14ac:dyDescent="0.25">
      <c r="A2" s="1"/>
      <c r="B2" s="1"/>
      <c r="C2" s="1"/>
      <c r="D2" s="2" t="s">
        <v>0</v>
      </c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 x14ac:dyDescent="0.25">
      <c r="A3" s="1"/>
      <c r="B3" s="1"/>
      <c r="C3" s="1"/>
      <c r="D3" s="2" t="s">
        <v>1</v>
      </c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 x14ac:dyDescent="0.25">
      <c r="A4" s="1"/>
      <c r="B4" s="1"/>
      <c r="C4" s="1"/>
      <c r="D4" s="6" t="s">
        <v>2</v>
      </c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42" customHeight="1" x14ac:dyDescent="0.25">
      <c r="A5" s="1"/>
      <c r="B5" s="8" t="s">
        <v>3</v>
      </c>
      <c r="C5" s="9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1"/>
      <c r="L5" s="1"/>
      <c r="M5" s="1"/>
      <c r="N5" s="1"/>
      <c r="O5" s="1"/>
      <c r="P5" s="1"/>
      <c r="Q5" s="1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50.25" customHeight="1" x14ac:dyDescent="0.25">
      <c r="A6" s="10"/>
      <c r="B6" s="11" t="s">
        <v>12</v>
      </c>
      <c r="C6" s="12" t="s">
        <v>13</v>
      </c>
      <c r="D6" s="13" t="s">
        <v>14</v>
      </c>
      <c r="E6" s="14" t="s">
        <v>15</v>
      </c>
      <c r="F6" s="15" t="s">
        <v>16</v>
      </c>
      <c r="G6" s="16">
        <v>400000000</v>
      </c>
      <c r="H6" s="17">
        <v>192704362</v>
      </c>
      <c r="I6" s="18">
        <f t="shared" ref="I6:I23" si="0">+G6-H6</f>
        <v>207295638</v>
      </c>
      <c r="J6" s="19">
        <f t="shared" ref="J6:J11" si="1">+H6/G6</f>
        <v>0.48176090500000002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3.5" customHeight="1" x14ac:dyDescent="0.25">
      <c r="A7" s="10"/>
      <c r="B7" s="11" t="s">
        <v>17</v>
      </c>
      <c r="C7" s="12" t="s">
        <v>13</v>
      </c>
      <c r="D7" s="13" t="s">
        <v>18</v>
      </c>
      <c r="E7" s="14" t="s">
        <v>15</v>
      </c>
      <c r="F7" s="15" t="s">
        <v>16</v>
      </c>
      <c r="G7" s="16">
        <v>700000000</v>
      </c>
      <c r="H7" s="17">
        <f>600759671+977899</f>
        <v>601737570</v>
      </c>
      <c r="I7" s="18">
        <f t="shared" si="0"/>
        <v>98262430</v>
      </c>
      <c r="J7" s="19">
        <f t="shared" si="1"/>
        <v>0.85962510000000003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54.75" customHeight="1" x14ac:dyDescent="0.25">
      <c r="A8" s="10"/>
      <c r="B8" s="20" t="s">
        <v>19</v>
      </c>
      <c r="C8" s="13" t="s">
        <v>20</v>
      </c>
      <c r="D8" s="13" t="s">
        <v>21</v>
      </c>
      <c r="E8" s="14" t="s">
        <v>15</v>
      </c>
      <c r="F8" s="21" t="s">
        <v>16</v>
      </c>
      <c r="G8" s="22">
        <v>500000000</v>
      </c>
      <c r="H8" s="17">
        <v>382047774</v>
      </c>
      <c r="I8" s="18">
        <f t="shared" si="0"/>
        <v>117952226</v>
      </c>
      <c r="J8" s="19">
        <f t="shared" si="1"/>
        <v>0.76409554800000001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51.75" customHeight="1" x14ac:dyDescent="0.25">
      <c r="A9" s="10"/>
      <c r="B9" s="11" t="s">
        <v>22</v>
      </c>
      <c r="C9" s="12" t="s">
        <v>13</v>
      </c>
      <c r="D9" s="13" t="s">
        <v>23</v>
      </c>
      <c r="E9" s="14" t="s">
        <v>15</v>
      </c>
      <c r="F9" s="21" t="s">
        <v>16</v>
      </c>
      <c r="G9" s="23">
        <v>2522000000</v>
      </c>
      <c r="H9" s="18">
        <v>1173330223</v>
      </c>
      <c r="I9" s="18">
        <f t="shared" si="0"/>
        <v>1348669777</v>
      </c>
      <c r="J9" s="19">
        <f t="shared" si="1"/>
        <v>0.46523799484536082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46.5" customHeight="1" x14ac:dyDescent="0.25">
      <c r="A10" s="4"/>
      <c r="B10" s="11" t="s">
        <v>24</v>
      </c>
      <c r="C10" s="12" t="s">
        <v>13</v>
      </c>
      <c r="D10" s="13" t="s">
        <v>25</v>
      </c>
      <c r="E10" s="14" t="s">
        <v>15</v>
      </c>
      <c r="F10" s="21" t="s">
        <v>16</v>
      </c>
      <c r="G10" s="23">
        <v>1400000000</v>
      </c>
      <c r="H10" s="24">
        <v>1155123856</v>
      </c>
      <c r="I10" s="18">
        <f t="shared" si="0"/>
        <v>244876144</v>
      </c>
      <c r="J10" s="19">
        <f t="shared" si="1"/>
        <v>0.82508846857142859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48" customHeight="1" x14ac:dyDescent="0.25">
      <c r="A11" s="4"/>
      <c r="B11" s="20" t="s">
        <v>26</v>
      </c>
      <c r="C11" s="13" t="s">
        <v>27</v>
      </c>
      <c r="D11" s="13" t="s">
        <v>28</v>
      </c>
      <c r="E11" s="14" t="s">
        <v>15</v>
      </c>
      <c r="F11" s="21" t="s">
        <v>16</v>
      </c>
      <c r="G11" s="25">
        <v>746762000</v>
      </c>
      <c r="H11" s="26">
        <v>721167354</v>
      </c>
      <c r="I11" s="18">
        <f t="shared" si="0"/>
        <v>25594646</v>
      </c>
      <c r="J11" s="19">
        <f t="shared" si="1"/>
        <v>0.96572583232676545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54" customHeight="1" x14ac:dyDescent="0.25">
      <c r="A12" s="4"/>
      <c r="B12" s="11" t="s">
        <v>29</v>
      </c>
      <c r="C12" s="12" t="s">
        <v>13</v>
      </c>
      <c r="D12" s="13" t="s">
        <v>30</v>
      </c>
      <c r="E12" s="14" t="s">
        <v>15</v>
      </c>
      <c r="F12" s="21" t="s">
        <v>16</v>
      </c>
      <c r="G12" s="25">
        <v>57200000</v>
      </c>
      <c r="H12" s="27">
        <v>0</v>
      </c>
      <c r="I12" s="18">
        <f t="shared" si="0"/>
        <v>57200000</v>
      </c>
      <c r="J12" s="19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56.25" customHeight="1" x14ac:dyDescent="0.25">
      <c r="A13" s="4"/>
      <c r="B13" s="11" t="s">
        <v>31</v>
      </c>
      <c r="C13" s="12" t="s">
        <v>13</v>
      </c>
      <c r="D13" s="13" t="s">
        <v>32</v>
      </c>
      <c r="E13" s="14" t="s">
        <v>15</v>
      </c>
      <c r="F13" s="21" t="s">
        <v>16</v>
      </c>
      <c r="G13" s="23">
        <v>1000000000</v>
      </c>
      <c r="H13" s="24">
        <v>511145931</v>
      </c>
      <c r="I13" s="18">
        <f t="shared" si="0"/>
        <v>488854069</v>
      </c>
      <c r="J13" s="19">
        <f t="shared" ref="J13:J16" si="2">+H13/G13</f>
        <v>0.51114593100000005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51.75" customHeight="1" x14ac:dyDescent="0.25">
      <c r="A14" s="10"/>
      <c r="B14" s="11" t="s">
        <v>33</v>
      </c>
      <c r="C14" s="28" t="s">
        <v>34</v>
      </c>
      <c r="D14" s="13" t="s">
        <v>35</v>
      </c>
      <c r="E14" s="14" t="s">
        <v>15</v>
      </c>
      <c r="F14" s="21" t="s">
        <v>16</v>
      </c>
      <c r="G14" s="22">
        <v>1000000000</v>
      </c>
      <c r="H14" s="24">
        <v>989234651</v>
      </c>
      <c r="I14" s="18">
        <f t="shared" si="0"/>
        <v>10765349</v>
      </c>
      <c r="J14" s="19">
        <f t="shared" si="2"/>
        <v>0.98923465099999996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44.25" customHeight="1" x14ac:dyDescent="0.25">
      <c r="A15" s="10"/>
      <c r="B15" s="11" t="s">
        <v>36</v>
      </c>
      <c r="C15" s="12" t="s">
        <v>13</v>
      </c>
      <c r="D15" s="13" t="s">
        <v>37</v>
      </c>
      <c r="E15" s="14" t="s">
        <v>15</v>
      </c>
      <c r="F15" s="15" t="s">
        <v>16</v>
      </c>
      <c r="G15" s="25">
        <v>1000000000</v>
      </c>
      <c r="H15" s="27">
        <v>977764683</v>
      </c>
      <c r="I15" s="18">
        <f t="shared" si="0"/>
        <v>22235317</v>
      </c>
      <c r="J15" s="19">
        <f t="shared" si="2"/>
        <v>0.97776468299999997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40.5" customHeight="1" x14ac:dyDescent="0.25">
      <c r="A16" s="10"/>
      <c r="B16" s="11" t="s">
        <v>38</v>
      </c>
      <c r="C16" s="12" t="s">
        <v>13</v>
      </c>
      <c r="D16" s="13" t="s">
        <v>39</v>
      </c>
      <c r="E16" s="14" t="s">
        <v>15</v>
      </c>
      <c r="F16" s="21" t="s">
        <v>16</v>
      </c>
      <c r="G16" s="23">
        <v>250523560</v>
      </c>
      <c r="H16" s="24">
        <v>190787641</v>
      </c>
      <c r="I16" s="18">
        <f t="shared" si="0"/>
        <v>59735919</v>
      </c>
      <c r="J16" s="19">
        <f t="shared" si="2"/>
        <v>0.76155568362512494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44.25" customHeight="1" x14ac:dyDescent="0.25">
      <c r="A17" s="10"/>
      <c r="B17" s="11" t="s">
        <v>40</v>
      </c>
      <c r="C17" s="12" t="s">
        <v>20</v>
      </c>
      <c r="D17" s="13" t="s">
        <v>41</v>
      </c>
      <c r="E17" s="14" t="s">
        <v>15</v>
      </c>
      <c r="F17" s="21" t="s">
        <v>16</v>
      </c>
      <c r="G17" s="22">
        <v>1400000000</v>
      </c>
      <c r="H17" s="24">
        <v>1396839553</v>
      </c>
      <c r="I17" s="18">
        <f t="shared" si="0"/>
        <v>3160447</v>
      </c>
      <c r="J17" s="19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46.5" customHeight="1" x14ac:dyDescent="0.25">
      <c r="A18" s="10"/>
      <c r="B18" s="11" t="s">
        <v>42</v>
      </c>
      <c r="C18" s="28" t="s">
        <v>43</v>
      </c>
      <c r="D18" s="13" t="s">
        <v>44</v>
      </c>
      <c r="E18" s="14" t="s">
        <v>15</v>
      </c>
      <c r="F18" s="21" t="s">
        <v>16</v>
      </c>
      <c r="G18" s="23">
        <v>500000000</v>
      </c>
      <c r="H18" s="24">
        <v>453478476</v>
      </c>
      <c r="I18" s="18">
        <f t="shared" si="0"/>
        <v>46521524</v>
      </c>
      <c r="J18" s="19">
        <f t="shared" ref="J18:J21" si="3">+H18/G18</f>
        <v>0.90695695200000004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49.5" customHeight="1" x14ac:dyDescent="0.25">
      <c r="A19" s="10"/>
      <c r="B19" s="11" t="s">
        <v>45</v>
      </c>
      <c r="C19" s="28" t="s">
        <v>46</v>
      </c>
      <c r="D19" s="13" t="s">
        <v>47</v>
      </c>
      <c r="E19" s="14" t="s">
        <v>15</v>
      </c>
      <c r="F19" s="21" t="s">
        <v>16</v>
      </c>
      <c r="G19" s="22">
        <v>3500000000</v>
      </c>
      <c r="H19" s="24">
        <v>2936975007</v>
      </c>
      <c r="I19" s="18">
        <f t="shared" si="0"/>
        <v>563024993</v>
      </c>
      <c r="J19" s="19">
        <f t="shared" si="3"/>
        <v>0.83913571628571426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42.75" customHeight="1" x14ac:dyDescent="0.25">
      <c r="A20" s="4"/>
      <c r="B20" s="29" t="s">
        <v>48</v>
      </c>
      <c r="C20" s="28" t="s">
        <v>49</v>
      </c>
      <c r="D20" s="13" t="s">
        <v>50</v>
      </c>
      <c r="E20" s="14" t="s">
        <v>15</v>
      </c>
      <c r="F20" s="21" t="s">
        <v>16</v>
      </c>
      <c r="G20" s="30">
        <v>857041886</v>
      </c>
      <c r="H20" s="24">
        <v>559207937</v>
      </c>
      <c r="I20" s="18">
        <f t="shared" si="0"/>
        <v>297833949</v>
      </c>
      <c r="J20" s="19">
        <f t="shared" si="3"/>
        <v>0.65248612248106619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50.25" customHeight="1" x14ac:dyDescent="0.25">
      <c r="A21" s="10"/>
      <c r="B21" s="11" t="s">
        <v>51</v>
      </c>
      <c r="C21" s="12" t="s">
        <v>20</v>
      </c>
      <c r="D21" s="13" t="s">
        <v>52</v>
      </c>
      <c r="E21" s="14" t="s">
        <v>15</v>
      </c>
      <c r="F21" s="21" t="s">
        <v>16</v>
      </c>
      <c r="G21" s="16">
        <v>120000000</v>
      </c>
      <c r="H21" s="27">
        <v>89637464</v>
      </c>
      <c r="I21" s="18">
        <f t="shared" si="0"/>
        <v>30362536</v>
      </c>
      <c r="J21" s="19">
        <f t="shared" si="3"/>
        <v>0.74697886666666669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60" customHeight="1" x14ac:dyDescent="0.25">
      <c r="A22" s="10"/>
      <c r="B22" s="11" t="s">
        <v>53</v>
      </c>
      <c r="C22" s="12" t="s">
        <v>54</v>
      </c>
      <c r="D22" s="13" t="s">
        <v>55</v>
      </c>
      <c r="E22" s="14" t="s">
        <v>15</v>
      </c>
      <c r="F22" s="21" t="s">
        <v>16</v>
      </c>
      <c r="G22" s="16">
        <v>471938823</v>
      </c>
      <c r="H22" s="31">
        <v>469589882</v>
      </c>
      <c r="I22" s="18">
        <f t="shared" si="0"/>
        <v>2348941</v>
      </c>
      <c r="J22" s="19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48" customHeight="1" x14ac:dyDescent="0.25">
      <c r="A23" s="10"/>
      <c r="B23" s="32" t="s">
        <v>56</v>
      </c>
      <c r="C23" s="33" t="s">
        <v>13</v>
      </c>
      <c r="D23" s="33" t="s">
        <v>57</v>
      </c>
      <c r="E23" s="34" t="s">
        <v>15</v>
      </c>
      <c r="F23" s="35" t="s">
        <v>16</v>
      </c>
      <c r="G23" s="36">
        <v>203000000</v>
      </c>
      <c r="H23" s="37"/>
      <c r="I23" s="38">
        <f t="shared" si="0"/>
        <v>203000000</v>
      </c>
      <c r="J23" s="39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25">
      <c r="A24" s="10"/>
      <c r="B24" s="40" t="s">
        <v>58</v>
      </c>
      <c r="C24" s="7"/>
      <c r="D24" s="7"/>
      <c r="E24" s="7"/>
      <c r="F24" s="7"/>
      <c r="G24" s="41">
        <f t="shared" ref="G24:I24" si="4">SUM(G6:G23)</f>
        <v>16628466269</v>
      </c>
      <c r="H24" s="41">
        <f t="shared" si="4"/>
        <v>12800772364</v>
      </c>
      <c r="I24" s="41">
        <f t="shared" si="4"/>
        <v>3827693905</v>
      </c>
      <c r="J24" s="42">
        <f t="shared" ref="J24:J28" si="5">+H24/G24</f>
        <v>0.76981076648446733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46.5" customHeight="1" x14ac:dyDescent="0.25">
      <c r="A25" s="10"/>
      <c r="B25" s="20" t="s">
        <v>48</v>
      </c>
      <c r="C25" s="28" t="s">
        <v>49</v>
      </c>
      <c r="D25" s="13" t="s">
        <v>50</v>
      </c>
      <c r="E25" s="20" t="s">
        <v>15</v>
      </c>
      <c r="F25" s="15" t="s">
        <v>59</v>
      </c>
      <c r="G25" s="16">
        <v>1530000000</v>
      </c>
      <c r="H25" s="43">
        <v>1474847106</v>
      </c>
      <c r="I25" s="18">
        <f t="shared" ref="I25:I26" si="6">+G25-H25</f>
        <v>55152894</v>
      </c>
      <c r="J25" s="19">
        <f t="shared" si="5"/>
        <v>0.96395235686274505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37.5" customHeight="1" x14ac:dyDescent="0.25">
      <c r="A26" s="10"/>
      <c r="B26" s="20" t="s">
        <v>48</v>
      </c>
      <c r="C26" s="28" t="s">
        <v>49</v>
      </c>
      <c r="D26" s="13" t="s">
        <v>50</v>
      </c>
      <c r="E26" s="20" t="s">
        <v>15</v>
      </c>
      <c r="F26" s="15" t="s">
        <v>60</v>
      </c>
      <c r="G26" s="16">
        <v>112958114</v>
      </c>
      <c r="H26" s="43">
        <v>55428462</v>
      </c>
      <c r="I26" s="18">
        <f t="shared" si="6"/>
        <v>57529652</v>
      </c>
      <c r="J26" s="19">
        <f t="shared" si="5"/>
        <v>0.49069925158275923</v>
      </c>
      <c r="K26" s="10"/>
      <c r="L26" s="10"/>
      <c r="M26" s="10">
        <f>H26+H25+H20</f>
        <v>2089483505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28.5" customHeight="1" x14ac:dyDescent="0.25">
      <c r="A27" s="10"/>
      <c r="B27" s="44" t="s">
        <v>61</v>
      </c>
      <c r="C27" s="45"/>
      <c r="D27" s="45"/>
      <c r="E27" s="45"/>
      <c r="F27" s="46"/>
      <c r="G27" s="47">
        <f t="shared" ref="G27:I27" si="7">+G26+G25</f>
        <v>1642958114</v>
      </c>
      <c r="H27" s="48">
        <f t="shared" si="7"/>
        <v>1530275568</v>
      </c>
      <c r="I27" s="49">
        <f t="shared" si="7"/>
        <v>112682546</v>
      </c>
      <c r="J27" s="42">
        <f t="shared" si="5"/>
        <v>0.93141483946559089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" customHeight="1" x14ac:dyDescent="0.25">
      <c r="A28" s="10"/>
      <c r="B28" s="44" t="s">
        <v>62</v>
      </c>
      <c r="C28" s="45"/>
      <c r="D28" s="45"/>
      <c r="E28" s="45"/>
      <c r="F28" s="46"/>
      <c r="G28" s="47">
        <f t="shared" ref="G28:I28" si="8">+G27+G24</f>
        <v>18271424383</v>
      </c>
      <c r="H28" s="48">
        <f t="shared" si="8"/>
        <v>14331047932</v>
      </c>
      <c r="I28" s="49">
        <f t="shared" si="8"/>
        <v>3940376451</v>
      </c>
      <c r="J28" s="42">
        <f t="shared" si="5"/>
        <v>0.78434213072812298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20.25" customHeight="1" x14ac:dyDescent="0.25">
      <c r="A29" s="10"/>
      <c r="B29" s="50"/>
      <c r="C29" s="50"/>
      <c r="D29" s="51"/>
      <c r="E29" s="51"/>
      <c r="F29" s="51"/>
      <c r="G29" s="52"/>
      <c r="H29" s="53"/>
      <c r="I29" s="54"/>
      <c r="J29" s="5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20.25" customHeight="1" x14ac:dyDescent="0.25">
      <c r="A30" s="10"/>
      <c r="B30" s="55" t="s">
        <v>63</v>
      </c>
      <c r="C30" s="56"/>
      <c r="D30" s="56"/>
      <c r="E30" s="56"/>
      <c r="F30" s="56"/>
      <c r="G30" s="56"/>
      <c r="H30" s="56"/>
      <c r="I30" s="56"/>
      <c r="J30" s="57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53.25" customHeight="1" x14ac:dyDescent="0.25">
      <c r="A31" s="4"/>
      <c r="B31" s="13" t="s">
        <v>64</v>
      </c>
      <c r="C31" s="13" t="s">
        <v>13</v>
      </c>
      <c r="D31" s="13" t="s">
        <v>65</v>
      </c>
      <c r="E31" s="13" t="s">
        <v>66</v>
      </c>
      <c r="F31" s="58" t="s">
        <v>67</v>
      </c>
      <c r="G31" s="16">
        <v>1000493922</v>
      </c>
      <c r="H31" s="16">
        <v>0</v>
      </c>
      <c r="I31" s="59">
        <f t="shared" ref="I31:I41" si="9">+G31-H31</f>
        <v>1000493922</v>
      </c>
      <c r="J31" s="19">
        <f t="shared" ref="J31:J42" si="10">+H31/G31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37.5" customHeight="1" x14ac:dyDescent="0.25">
      <c r="A32" s="4"/>
      <c r="B32" s="13" t="s">
        <v>68</v>
      </c>
      <c r="C32" s="13" t="s">
        <v>69</v>
      </c>
      <c r="D32" s="13" t="s">
        <v>70</v>
      </c>
      <c r="E32" s="13" t="s">
        <v>66</v>
      </c>
      <c r="F32" s="58" t="s">
        <v>67</v>
      </c>
      <c r="G32" s="16">
        <v>339283154</v>
      </c>
      <c r="H32" s="16">
        <v>339271444</v>
      </c>
      <c r="I32" s="59">
        <f t="shared" si="9"/>
        <v>11710</v>
      </c>
      <c r="J32" s="19">
        <f t="shared" si="10"/>
        <v>0.99996548605534363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50.25" customHeight="1" x14ac:dyDescent="0.25">
      <c r="A33" s="4"/>
      <c r="B33" s="13" t="s">
        <v>71</v>
      </c>
      <c r="C33" s="13" t="s">
        <v>72</v>
      </c>
      <c r="D33" s="13" t="s">
        <v>73</v>
      </c>
      <c r="E33" s="13" t="s">
        <v>66</v>
      </c>
      <c r="F33" s="58" t="s">
        <v>67</v>
      </c>
      <c r="G33" s="16">
        <v>256937059</v>
      </c>
      <c r="H33" s="16">
        <v>253335732</v>
      </c>
      <c r="I33" s="59">
        <f t="shared" si="9"/>
        <v>3601327</v>
      </c>
      <c r="J33" s="19">
        <f t="shared" si="10"/>
        <v>0.98598362177096455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50.25" customHeight="1" x14ac:dyDescent="0.25">
      <c r="A34" s="4"/>
      <c r="B34" s="13" t="s">
        <v>74</v>
      </c>
      <c r="C34" s="13" t="s">
        <v>13</v>
      </c>
      <c r="D34" s="13" t="s">
        <v>75</v>
      </c>
      <c r="E34" s="13" t="s">
        <v>66</v>
      </c>
      <c r="F34" s="58" t="s">
        <v>67</v>
      </c>
      <c r="G34" s="16">
        <v>208278000</v>
      </c>
      <c r="H34" s="16">
        <v>207361643</v>
      </c>
      <c r="I34" s="59">
        <f t="shared" si="9"/>
        <v>916357</v>
      </c>
      <c r="J34" s="19">
        <f t="shared" si="10"/>
        <v>0.99560031784441949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42" customHeight="1" x14ac:dyDescent="0.25">
      <c r="A35" s="4"/>
      <c r="B35" s="13" t="s">
        <v>76</v>
      </c>
      <c r="C35" s="13" t="s">
        <v>77</v>
      </c>
      <c r="D35" s="13" t="s">
        <v>78</v>
      </c>
      <c r="E35" s="13" t="s">
        <v>66</v>
      </c>
      <c r="F35" s="58" t="s">
        <v>67</v>
      </c>
      <c r="G35" s="16">
        <v>198644110</v>
      </c>
      <c r="H35" s="16">
        <v>25158980</v>
      </c>
      <c r="I35" s="59">
        <f t="shared" si="9"/>
        <v>173485130</v>
      </c>
      <c r="J35" s="19">
        <f t="shared" si="10"/>
        <v>0.12665354135091145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48.75" customHeight="1" x14ac:dyDescent="0.25">
      <c r="A36" s="4"/>
      <c r="B36" s="13" t="s">
        <v>79</v>
      </c>
      <c r="C36" s="13" t="s">
        <v>80</v>
      </c>
      <c r="D36" s="13" t="s">
        <v>81</v>
      </c>
      <c r="E36" s="13" t="s">
        <v>66</v>
      </c>
      <c r="F36" s="58" t="s">
        <v>67</v>
      </c>
      <c r="G36" s="16">
        <v>684214151</v>
      </c>
      <c r="H36" s="16">
        <v>567050104</v>
      </c>
      <c r="I36" s="59">
        <f t="shared" si="9"/>
        <v>117164047</v>
      </c>
      <c r="J36" s="19">
        <f t="shared" si="10"/>
        <v>0.82876114615758656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39.75" customHeight="1" x14ac:dyDescent="0.25">
      <c r="A37" s="4"/>
      <c r="B37" s="13" t="s">
        <v>82</v>
      </c>
      <c r="C37" s="13" t="s">
        <v>83</v>
      </c>
      <c r="D37" s="13" t="s">
        <v>84</v>
      </c>
      <c r="E37" s="13" t="s">
        <v>66</v>
      </c>
      <c r="F37" s="58" t="s">
        <v>67</v>
      </c>
      <c r="G37" s="16">
        <v>1171898066</v>
      </c>
      <c r="H37" s="16">
        <v>1171397847</v>
      </c>
      <c r="I37" s="59">
        <f t="shared" si="9"/>
        <v>500219</v>
      </c>
      <c r="J37" s="19">
        <f t="shared" si="10"/>
        <v>0.9995731548549206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34.5" customHeight="1" x14ac:dyDescent="0.25">
      <c r="A38" s="4"/>
      <c r="B38" s="13" t="s">
        <v>85</v>
      </c>
      <c r="C38" s="13" t="s">
        <v>80</v>
      </c>
      <c r="D38" s="13" t="s">
        <v>86</v>
      </c>
      <c r="E38" s="13" t="s">
        <v>66</v>
      </c>
      <c r="F38" s="58" t="s">
        <v>67</v>
      </c>
      <c r="G38" s="16">
        <v>472430559</v>
      </c>
      <c r="H38" s="16">
        <v>386750378</v>
      </c>
      <c r="I38" s="59">
        <f t="shared" si="9"/>
        <v>85680181</v>
      </c>
      <c r="J38" s="19">
        <f t="shared" si="10"/>
        <v>0.81863962995670647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45.75" customHeight="1" x14ac:dyDescent="0.25">
      <c r="A39" s="4"/>
      <c r="B39" s="13" t="s">
        <v>87</v>
      </c>
      <c r="C39" s="13" t="s">
        <v>83</v>
      </c>
      <c r="D39" s="13" t="s">
        <v>88</v>
      </c>
      <c r="E39" s="13" t="s">
        <v>66</v>
      </c>
      <c r="F39" s="58" t="s">
        <v>67</v>
      </c>
      <c r="G39" s="16">
        <v>645153986</v>
      </c>
      <c r="H39" s="16">
        <v>632228366</v>
      </c>
      <c r="I39" s="59">
        <f t="shared" si="9"/>
        <v>12925620</v>
      </c>
      <c r="J39" s="19">
        <f t="shared" si="10"/>
        <v>0.97996506217044432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54.75" customHeight="1" x14ac:dyDescent="0.25">
      <c r="A40" s="4"/>
      <c r="B40" s="13" t="s">
        <v>89</v>
      </c>
      <c r="C40" s="13" t="s">
        <v>90</v>
      </c>
      <c r="D40" s="13" t="s">
        <v>91</v>
      </c>
      <c r="E40" s="13" t="s">
        <v>66</v>
      </c>
      <c r="F40" s="58" t="s">
        <v>67</v>
      </c>
      <c r="G40" s="16">
        <v>450000000</v>
      </c>
      <c r="H40" s="16">
        <v>0</v>
      </c>
      <c r="I40" s="59">
        <f t="shared" si="9"/>
        <v>450000000</v>
      </c>
      <c r="J40" s="19">
        <f t="shared" si="10"/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45.75" customHeight="1" x14ac:dyDescent="0.25">
      <c r="A41" s="4"/>
      <c r="B41" s="13" t="s">
        <v>92</v>
      </c>
      <c r="C41" s="13" t="s">
        <v>77</v>
      </c>
      <c r="D41" s="13" t="s">
        <v>93</v>
      </c>
      <c r="E41" s="13" t="s">
        <v>66</v>
      </c>
      <c r="F41" s="58" t="s">
        <v>67</v>
      </c>
      <c r="G41" s="16">
        <v>530127165</v>
      </c>
      <c r="H41" s="16">
        <v>272102467</v>
      </c>
      <c r="I41" s="59">
        <f t="shared" si="9"/>
        <v>258024698</v>
      </c>
      <c r="J41" s="19">
        <f t="shared" si="10"/>
        <v>0.51327772837296504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20.25" customHeight="1" x14ac:dyDescent="0.25">
      <c r="A42" s="4"/>
      <c r="B42" s="60" t="s">
        <v>94</v>
      </c>
      <c r="C42" s="45"/>
      <c r="D42" s="45"/>
      <c r="E42" s="45"/>
      <c r="F42" s="46"/>
      <c r="G42" s="61">
        <f t="shared" ref="G42:I42" si="11">SUM(G31:G41)</f>
        <v>5957460172</v>
      </c>
      <c r="H42" s="61">
        <f t="shared" si="11"/>
        <v>3854656961</v>
      </c>
      <c r="I42" s="61">
        <f t="shared" si="11"/>
        <v>2102803211</v>
      </c>
      <c r="J42" s="42">
        <f t="shared" si="10"/>
        <v>0.64703025277732396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20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0.25" customHeight="1" x14ac:dyDescent="0.25">
      <c r="A44" s="4"/>
      <c r="B44" s="55" t="s">
        <v>95</v>
      </c>
      <c r="C44" s="56"/>
      <c r="D44" s="56"/>
      <c r="E44" s="56"/>
      <c r="F44" s="56"/>
      <c r="G44" s="56"/>
      <c r="H44" s="56"/>
      <c r="I44" s="56"/>
      <c r="J44" s="5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6.75" customHeight="1" x14ac:dyDescent="0.25">
      <c r="A45" s="10"/>
      <c r="B45" s="13" t="s">
        <v>85</v>
      </c>
      <c r="C45" s="13" t="s">
        <v>80</v>
      </c>
      <c r="D45" s="13" t="s">
        <v>86</v>
      </c>
      <c r="E45" s="13" t="s">
        <v>66</v>
      </c>
      <c r="F45" s="62" t="s">
        <v>96</v>
      </c>
      <c r="G45" s="16">
        <v>347380077</v>
      </c>
      <c r="H45" s="63">
        <v>347380077</v>
      </c>
      <c r="I45" s="64">
        <f t="shared" ref="I45:I47" si="12">+G45-H45</f>
        <v>0</v>
      </c>
      <c r="J45" s="19">
        <f t="shared" ref="J45:J48" si="13">+H45/G45</f>
        <v>1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32.25" customHeight="1" x14ac:dyDescent="0.25">
      <c r="A46" s="10"/>
      <c r="B46" s="13" t="s">
        <v>97</v>
      </c>
      <c r="C46" s="13" t="s">
        <v>13</v>
      </c>
      <c r="D46" s="13" t="s">
        <v>98</v>
      </c>
      <c r="E46" s="13" t="s">
        <v>66</v>
      </c>
      <c r="F46" s="62" t="s">
        <v>96</v>
      </c>
      <c r="G46" s="16">
        <v>200000000</v>
      </c>
      <c r="H46" s="63">
        <v>70819337</v>
      </c>
      <c r="I46" s="64">
        <f t="shared" si="12"/>
        <v>129180663</v>
      </c>
      <c r="J46" s="19">
        <f t="shared" si="13"/>
        <v>0.35409668500000002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42" customHeight="1" x14ac:dyDescent="0.25">
      <c r="A47" s="10"/>
      <c r="B47" s="13" t="s">
        <v>99</v>
      </c>
      <c r="C47" s="13" t="s">
        <v>20</v>
      </c>
      <c r="D47" s="13" t="s">
        <v>100</v>
      </c>
      <c r="E47" s="13" t="s">
        <v>66</v>
      </c>
      <c r="F47" s="62" t="s">
        <v>96</v>
      </c>
      <c r="G47" s="16">
        <v>258452863</v>
      </c>
      <c r="H47" s="63">
        <v>0</v>
      </c>
      <c r="I47" s="64">
        <f t="shared" si="12"/>
        <v>258452863</v>
      </c>
      <c r="J47" s="19">
        <f t="shared" si="13"/>
        <v>0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27" customHeight="1" x14ac:dyDescent="0.25">
      <c r="A48" s="10"/>
      <c r="B48" s="60" t="s">
        <v>101</v>
      </c>
      <c r="C48" s="45"/>
      <c r="D48" s="45"/>
      <c r="E48" s="45"/>
      <c r="F48" s="46"/>
      <c r="G48" s="61">
        <f t="shared" ref="G48:I48" si="14">SUM(G45:G47)</f>
        <v>805832940</v>
      </c>
      <c r="H48" s="61">
        <f t="shared" si="14"/>
        <v>418199414</v>
      </c>
      <c r="I48" s="61">
        <f t="shared" si="14"/>
        <v>387633526</v>
      </c>
      <c r="J48" s="42">
        <f t="shared" si="13"/>
        <v>0.51896539995001945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8" customHeight="1" x14ac:dyDescent="0.25">
      <c r="A49" s="4"/>
      <c r="B49" s="65"/>
      <c r="C49" s="65"/>
      <c r="D49" s="65"/>
      <c r="E49" s="65"/>
      <c r="F49" s="65"/>
      <c r="G49" s="66"/>
      <c r="H49" s="66"/>
      <c r="I49" s="66"/>
      <c r="J49" s="6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20.25" customHeight="1" x14ac:dyDescent="0.25">
      <c r="A50" s="10"/>
      <c r="B50" s="55" t="s">
        <v>102</v>
      </c>
      <c r="C50" s="56"/>
      <c r="D50" s="56"/>
      <c r="E50" s="56"/>
      <c r="F50" s="56"/>
      <c r="G50" s="56"/>
      <c r="H50" s="56"/>
      <c r="I50" s="56"/>
      <c r="J50" s="57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48" customHeight="1" x14ac:dyDescent="0.25">
      <c r="A51" s="10"/>
      <c r="B51" s="68" t="s">
        <v>103</v>
      </c>
      <c r="C51" s="68" t="s">
        <v>80</v>
      </c>
      <c r="D51" s="68" t="s">
        <v>104</v>
      </c>
      <c r="E51" s="68" t="s">
        <v>66</v>
      </c>
      <c r="F51" s="21" t="s">
        <v>16</v>
      </c>
      <c r="G51" s="16">
        <v>925373058</v>
      </c>
      <c r="H51" s="63">
        <v>564873058</v>
      </c>
      <c r="I51" s="59">
        <f t="shared" ref="I51:I52" si="15">+G51-H51</f>
        <v>360500000</v>
      </c>
      <c r="J51" s="19">
        <f t="shared" ref="J51:J53" si="16">+H51/G51</f>
        <v>0.61042738722138157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38.25" customHeight="1" x14ac:dyDescent="0.25">
      <c r="A52" s="10"/>
      <c r="B52" s="68" t="s">
        <v>105</v>
      </c>
      <c r="C52" s="68" t="s">
        <v>80</v>
      </c>
      <c r="D52" s="68" t="s">
        <v>106</v>
      </c>
      <c r="E52" s="68" t="s">
        <v>66</v>
      </c>
      <c r="F52" s="21" t="s">
        <v>16</v>
      </c>
      <c r="G52" s="16">
        <v>680000000</v>
      </c>
      <c r="H52" s="69">
        <v>0</v>
      </c>
      <c r="I52" s="59">
        <f t="shared" si="15"/>
        <v>680000000</v>
      </c>
      <c r="J52" s="19">
        <f t="shared" si="16"/>
        <v>0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27" customHeight="1" x14ac:dyDescent="0.25">
      <c r="A53" s="10"/>
      <c r="B53" s="60" t="s">
        <v>107</v>
      </c>
      <c r="C53" s="45"/>
      <c r="D53" s="45"/>
      <c r="E53" s="45"/>
      <c r="F53" s="46"/>
      <c r="G53" s="61">
        <f>SUM(G51:G52)</f>
        <v>1605373058</v>
      </c>
      <c r="H53" s="61">
        <f>+H51</f>
        <v>564873058</v>
      </c>
      <c r="I53" s="61">
        <f>SUM(I51)</f>
        <v>360500000</v>
      </c>
      <c r="J53" s="42">
        <f t="shared" si="16"/>
        <v>0.35186404504864938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20.25" customHeight="1" x14ac:dyDescent="0.25">
      <c r="A54" s="10"/>
      <c r="B54" s="50"/>
      <c r="C54" s="50"/>
      <c r="D54" s="51"/>
      <c r="E54" s="51"/>
      <c r="F54" s="51"/>
      <c r="G54" s="52"/>
      <c r="H54" s="53"/>
      <c r="I54" s="54"/>
      <c r="J54" s="5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43.5" customHeight="1" x14ac:dyDescent="0.25">
      <c r="A55" s="10"/>
      <c r="B55" s="13" t="s">
        <v>99</v>
      </c>
      <c r="C55" s="13" t="s">
        <v>20</v>
      </c>
      <c r="D55" s="13" t="s">
        <v>100</v>
      </c>
      <c r="E55" s="68" t="s">
        <v>66</v>
      </c>
      <c r="F55" s="21" t="s">
        <v>108</v>
      </c>
      <c r="G55" s="16">
        <v>722040057</v>
      </c>
      <c r="H55" s="63">
        <v>0</v>
      </c>
      <c r="I55" s="59">
        <f>H55+G55</f>
        <v>722040057</v>
      </c>
      <c r="J55" s="19">
        <f t="shared" ref="J55:J56" si="17">+H55/G55</f>
        <v>0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21.75" customHeight="1" x14ac:dyDescent="0.25">
      <c r="A56" s="10"/>
      <c r="B56" s="60" t="s">
        <v>109</v>
      </c>
      <c r="C56" s="45"/>
      <c r="D56" s="45"/>
      <c r="E56" s="45"/>
      <c r="F56" s="46"/>
      <c r="G56" s="61">
        <f>SUM(G55)</f>
        <v>722040057</v>
      </c>
      <c r="H56" s="61">
        <f>SUM(H51:H54)</f>
        <v>1129746116</v>
      </c>
      <c r="I56" s="61">
        <f>SUM(I55)</f>
        <v>722040057</v>
      </c>
      <c r="J56" s="42">
        <f t="shared" si="17"/>
        <v>1.5646585048120121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23.25" customHeight="1" x14ac:dyDescent="0.25">
      <c r="A57" s="10"/>
      <c r="B57" s="55" t="s">
        <v>110</v>
      </c>
      <c r="C57" s="56"/>
      <c r="D57" s="56"/>
      <c r="E57" s="56"/>
      <c r="F57" s="56"/>
      <c r="G57" s="56"/>
      <c r="H57" s="56"/>
      <c r="I57" s="56"/>
      <c r="J57" s="57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28.5" customHeight="1" x14ac:dyDescent="0.25">
      <c r="A58" s="10"/>
      <c r="B58" s="70" t="s">
        <v>111</v>
      </c>
      <c r="C58" s="45"/>
      <c r="D58" s="45"/>
      <c r="E58" s="45"/>
      <c r="F58" s="46"/>
      <c r="G58" s="71">
        <f t="shared" ref="G58:I58" si="18">+G56+G53+G48+G42+G28</f>
        <v>27362130610</v>
      </c>
      <c r="H58" s="71">
        <f t="shared" si="18"/>
        <v>20298523481</v>
      </c>
      <c r="I58" s="71">
        <f t="shared" si="18"/>
        <v>7513353245</v>
      </c>
      <c r="J58" s="42">
        <f>+H58/G58</f>
        <v>0.74184732798481445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8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29.25" customHeight="1" x14ac:dyDescent="0.25">
      <c r="A60" s="10"/>
      <c r="B60" s="10" t="s">
        <v>112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41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41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33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1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33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1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1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1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48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33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1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1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33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1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67.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4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48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61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76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66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6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7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4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53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56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33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4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4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6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21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1.2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1.2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1.2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1.2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1.2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1.2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5"/>
    <row r="262" spans="1:30" ht="15.75" customHeight="1" x14ac:dyDescent="0.25"/>
    <row r="263" spans="1:30" ht="15.75" customHeight="1" x14ac:dyDescent="0.25"/>
    <row r="264" spans="1:30" ht="15.75" customHeight="1" x14ac:dyDescent="0.25"/>
    <row r="265" spans="1:30" ht="15.75" customHeight="1" x14ac:dyDescent="0.25"/>
    <row r="266" spans="1:30" ht="15.75" customHeight="1" x14ac:dyDescent="0.25"/>
    <row r="267" spans="1:30" ht="15.75" customHeight="1" x14ac:dyDescent="0.25"/>
    <row r="268" spans="1:30" ht="15.75" customHeight="1" x14ac:dyDescent="0.25"/>
    <row r="269" spans="1:30" ht="15.75" customHeight="1" x14ac:dyDescent="0.25"/>
    <row r="270" spans="1:30" ht="15.75" customHeight="1" x14ac:dyDescent="0.25"/>
    <row r="271" spans="1:30" ht="15.75" customHeight="1" x14ac:dyDescent="0.25"/>
    <row r="272" spans="1:30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B56:F56"/>
    <mergeCell ref="B57:J57"/>
    <mergeCell ref="B58:F58"/>
    <mergeCell ref="B30:J30"/>
    <mergeCell ref="B42:F42"/>
    <mergeCell ref="B44:J44"/>
    <mergeCell ref="B48:F48"/>
    <mergeCell ref="B50:J50"/>
    <mergeCell ref="B53:F53"/>
    <mergeCell ref="D2:J2"/>
    <mergeCell ref="D3:J3"/>
    <mergeCell ref="D4:J4"/>
    <mergeCell ref="B24:F24"/>
    <mergeCell ref="B27:F27"/>
    <mergeCell ref="B28:F28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94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Trimestre 2022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Moreno</dc:creator>
  <cp:lastModifiedBy>Adriana Moreno</cp:lastModifiedBy>
  <dcterms:created xsi:type="dcterms:W3CDTF">2024-07-24T19:49:48Z</dcterms:created>
  <dcterms:modified xsi:type="dcterms:W3CDTF">2024-07-24T19:50:15Z</dcterms:modified>
</cp:coreProperties>
</file>